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4\BUS\ostateczne\"/>
    </mc:Choice>
  </mc:AlternateContent>
  <xr:revisionPtr revIDLastSave="0" documentId="13_ncr:1_{E4739103-25B8-4120-9835-ED34AC472409}" xr6:coauthVersionLast="47" xr6:coauthVersionMax="47" xr10:uidLastSave="{00000000-0000-0000-0000-000000000000}"/>
  <bookViews>
    <workbookView xWindow="-108" yWindow="-108" windowWidth="23256" windowHeight="12576" xr2:uid="{9AA0C207-4A6E-4375-993F-A2FF65C32953}"/>
  </bookViews>
  <sheets>
    <sheet name="Nowe_Autobusy" sheetId="1" r:id="rId1"/>
    <sheet name="Nowe autobusy - segmenty" sheetId="2" r:id="rId2"/>
    <sheet name="Używane_Autobusy" sheetId="4" r:id="rId3"/>
    <sheet name="Używane autobusy - segmenty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6" i="2" s="1"/>
  <c r="H4" i="2"/>
  <c r="I4" i="2"/>
  <c r="J10" i="1"/>
  <c r="J11" i="1"/>
  <c r="E5" i="1"/>
  <c r="G5" i="1"/>
  <c r="E6" i="1"/>
  <c r="G6" i="1"/>
  <c r="E7" i="1"/>
  <c r="G7" i="1"/>
  <c r="E8" i="1"/>
  <c r="E9" i="1"/>
  <c r="I10" i="1"/>
  <c r="I11" i="1"/>
  <c r="I12" i="1"/>
  <c r="D13" i="1"/>
  <c r="G5" i="4"/>
  <c r="F13" i="1"/>
  <c r="G13" i="1" s="1"/>
  <c r="I4" i="5"/>
  <c r="H6" i="1"/>
  <c r="H5" i="1"/>
  <c r="H7" i="1"/>
  <c r="G8" i="1"/>
  <c r="H8" i="1"/>
  <c r="G9" i="1"/>
  <c r="H9" i="1"/>
  <c r="H10" i="1"/>
  <c r="H14" i="1"/>
  <c r="F11" i="4"/>
  <c r="H11" i="4" s="1"/>
  <c r="E13" i="2"/>
  <c r="F11" i="2" s="1"/>
  <c r="F12" i="2"/>
  <c r="G13" i="2"/>
  <c r="H11" i="2" s="1"/>
  <c r="E6" i="2"/>
  <c r="I9" i="2"/>
  <c r="H8" i="4"/>
  <c r="G8" i="4"/>
  <c r="E8" i="4"/>
  <c r="G10" i="4"/>
  <c r="H10" i="4"/>
  <c r="E10" i="4"/>
  <c r="E5" i="4"/>
  <c r="E6" i="4"/>
  <c r="E7" i="4"/>
  <c r="E9" i="4"/>
  <c r="I10" i="5"/>
  <c r="G12" i="1"/>
  <c r="J12" i="1" s="1"/>
  <c r="E12" i="1"/>
  <c r="H12" i="4"/>
  <c r="H5" i="4"/>
  <c r="H6" i="4"/>
  <c r="H7" i="4"/>
  <c r="H9" i="4"/>
  <c r="G6" i="4"/>
  <c r="G7" i="4"/>
  <c r="G9" i="4"/>
  <c r="H12" i="1"/>
  <c r="I9" i="5"/>
  <c r="I11" i="5"/>
  <c r="I12" i="5"/>
  <c r="I10" i="2"/>
  <c r="I12" i="2"/>
  <c r="G13" i="5"/>
  <c r="H11" i="5"/>
  <c r="D11" i="4"/>
  <c r="E11" i="4" s="1"/>
  <c r="E13" i="5"/>
  <c r="F10" i="5" s="1"/>
  <c r="I8" i="5"/>
  <c r="G6" i="5"/>
  <c r="H4" i="5"/>
  <c r="E6" i="5"/>
  <c r="F5" i="5" s="1"/>
  <c r="F6" i="5" s="1"/>
  <c r="I5" i="5"/>
  <c r="G6" i="2"/>
  <c r="H5" i="2" s="1"/>
  <c r="I11" i="2"/>
  <c r="I8" i="2"/>
  <c r="I5" i="2"/>
  <c r="F5" i="2"/>
  <c r="H12" i="5"/>
  <c r="H9" i="5"/>
  <c r="H10" i="5"/>
  <c r="H8" i="5"/>
  <c r="H13" i="5" s="1"/>
  <c r="H5" i="5"/>
  <c r="H6" i="5"/>
  <c r="I6" i="5"/>
  <c r="F4" i="5"/>
  <c r="H9" i="2"/>
  <c r="H10" i="2"/>
  <c r="G15" i="5" l="1"/>
  <c r="I15" i="5" s="1"/>
  <c r="F14" i="5"/>
  <c r="F12" i="5"/>
  <c r="I13" i="5"/>
  <c r="E15" i="5"/>
  <c r="F8" i="5"/>
  <c r="F11" i="5"/>
  <c r="F9" i="5"/>
  <c r="G11" i="4"/>
  <c r="H8" i="2"/>
  <c r="H13" i="2" s="1"/>
  <c r="H12" i="2"/>
  <c r="F9" i="2"/>
  <c r="I13" i="2"/>
  <c r="E15" i="2"/>
  <c r="F8" i="2"/>
  <c r="F10" i="2"/>
  <c r="H6" i="2"/>
  <c r="G15" i="2"/>
  <c r="H14" i="2" s="1"/>
  <c r="I6" i="2"/>
  <c r="F14" i="2"/>
  <c r="F7" i="2"/>
  <c r="H13" i="1"/>
  <c r="E13" i="1"/>
  <c r="H7" i="5" l="1"/>
  <c r="H15" i="5" s="1"/>
  <c r="H14" i="5"/>
  <c r="F13" i="5"/>
  <c r="F7" i="5"/>
  <c r="F15" i="5" s="1"/>
  <c r="C36" i="5"/>
  <c r="I15" i="2"/>
  <c r="H7" i="2"/>
  <c r="F13" i="2"/>
  <c r="D25" i="5" l="1"/>
  <c r="D24" i="5"/>
  <c r="D34" i="5"/>
  <c r="D27" i="5"/>
  <c r="D26" i="5"/>
  <c r="D23" i="5"/>
  <c r="D29" i="5"/>
  <c r="D32" i="5"/>
  <c r="C35" i="5"/>
  <c r="D35" i="5" s="1"/>
  <c r="D30" i="5"/>
  <c r="D20" i="5"/>
  <c r="D31" i="5"/>
  <c r="D28" i="5"/>
  <c r="D21" i="5"/>
  <c r="D22" i="5"/>
  <c r="D33" i="5"/>
  <c r="D36" i="5" l="1"/>
</calcChain>
</file>

<file path=xl/sharedStrings.xml><?xml version="1.0" encoding="utf-8"?>
<sst xmlns="http://schemas.openxmlformats.org/spreadsheetml/2006/main" count="99" uniqueCount="48">
  <si>
    <t>MERCEDES-BENZ</t>
  </si>
  <si>
    <t>SETRA</t>
  </si>
  <si>
    <t>inni</t>
  </si>
  <si>
    <t>Pozycja</t>
  </si>
  <si>
    <t>Marka</t>
  </si>
  <si>
    <t>OGÓŁEM</t>
  </si>
  <si>
    <t>Udział %</t>
  </si>
  <si>
    <t>Ogółem</t>
  </si>
  <si>
    <t>Zmiana % r/r</t>
  </si>
  <si>
    <t>Segment</t>
  </si>
  <si>
    <t>DMC&lt;8T</t>
  </si>
  <si>
    <t>BUS&lt;=3,5T</t>
  </si>
  <si>
    <t>BUS&gt;3,5T</t>
  </si>
  <si>
    <t>DMC&gt;=8T</t>
  </si>
  <si>
    <t>Nadwozie</t>
  </si>
  <si>
    <t>MINI</t>
  </si>
  <si>
    <t>MIEJSKI</t>
  </si>
  <si>
    <t>MIĘDZYMIASTOWY</t>
  </si>
  <si>
    <t>SZKOLNY</t>
  </si>
  <si>
    <t>TURYSTYCZNY</t>
  </si>
  <si>
    <t>INNY</t>
  </si>
  <si>
    <t>udział</t>
  </si>
  <si>
    <t>Rok produkcji</t>
  </si>
  <si>
    <t>liczba</t>
  </si>
  <si>
    <t>Razem</t>
  </si>
  <si>
    <t>SOLARIS</t>
  </si>
  <si>
    <t>OGÓŁEM*</t>
  </si>
  <si>
    <t>*/zasadniczo nie uwzględnia pojazdów własnej marki zarejestrowanych przez jej producenta</t>
  </si>
  <si>
    <t>OGÓŁEM**</t>
  </si>
  <si>
    <t>MAN</t>
  </si>
  <si>
    <t>IVECO</t>
  </si>
  <si>
    <t>Źródło: PZPM i JMK - analizy na podstawie Centralnej Ewidencji Pojazdów</t>
  </si>
  <si>
    <t xml:space="preserve"> </t>
  </si>
  <si>
    <t>b.d./inny</t>
  </si>
  <si>
    <t>Pozostałe</t>
  </si>
  <si>
    <t>ISUZU</t>
  </si>
  <si>
    <t>**/ zasadniczo nie uwzględnia pojazdów własnej marki zarejestrowanych przez jej producenta</t>
  </si>
  <si>
    <t>SOR</t>
  </si>
  <si>
    <t>*/ w tym zabudowane podwozia rejestrowane również pod inną marką</t>
  </si>
  <si>
    <t>FORD</t>
  </si>
  <si>
    <t>VDL BOVA</t>
  </si>
  <si>
    <t>Pierwsze rejestracje NOWYCH autobusów w Polsce
styczeń - kwiecień 2025</t>
  </si>
  <si>
    <t>1-4.2025</t>
  </si>
  <si>
    <t>1-4.2024</t>
  </si>
  <si>
    <t>Pierwsze rejestracje NOWYCH autobusów w Polsce według segmentów
styczeń - kwiecień 2025</t>
  </si>
  <si>
    <t>Pierwsze rejestracje UŻYWANYCH autobusów w Polsce
styczeń -kwiecień 2025</t>
  </si>
  <si>
    <t>Pierwsze rejestracje UŻYWANYCH autobusów w Polsce według segmentów
styczeń - kwiecień  2025</t>
  </si>
  <si>
    <t>Pierwsze rejestracje używanych autobusów, 
według roku produkcji; styczeń-kwiecień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</si>
</sst>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theme="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9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/>
    <xf numFmtId="0" fontId="3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1">
    <xf numFmtId="0" fontId="0" fillId="0" borderId="0" xfId="0"/>
    <xf numFmtId="10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164" fontId="1" fillId="0" borderId="3" xfId="6" applyNumberFormat="1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0" fillId="0" borderId="4" xfId="0" applyBorder="1"/>
    <xf numFmtId="0" fontId="10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1" fillId="0" borderId="0" xfId="0" applyFont="1"/>
    <xf numFmtId="0" fontId="12" fillId="0" borderId="3" xfId="0" applyFont="1" applyBorder="1" applyAlignment="1">
      <alignment horizontal="center" vertical="center" wrapText="1"/>
    </xf>
    <xf numFmtId="164" fontId="6" fillId="0" borderId="0" xfId="5" applyNumberFormat="1" applyFont="1"/>
    <xf numFmtId="9" fontId="13" fillId="0" borderId="0" xfId="0" applyNumberFormat="1" applyFont="1" applyAlignment="1">
      <alignment horizontal="center" vertical="center"/>
    </xf>
    <xf numFmtId="165" fontId="0" fillId="0" borderId="0" xfId="0" applyNumberFormat="1"/>
    <xf numFmtId="10" fontId="0" fillId="0" borderId="0" xfId="0" applyNumberFormat="1"/>
    <xf numFmtId="1" fontId="0" fillId="0" borderId="0" xfId="0" applyNumberFormat="1"/>
    <xf numFmtId="164" fontId="9" fillId="0" borderId="1" xfId="0" applyNumberFormat="1" applyFont="1" applyBorder="1" applyAlignment="1">
      <alignment horizontal="center" vertical="center"/>
    </xf>
    <xf numFmtId="164" fontId="1" fillId="0" borderId="3" xfId="6" applyNumberFormat="1" applyFont="1" applyFill="1" applyBorder="1" applyAlignment="1">
      <alignment horizontal="center" vertical="center"/>
    </xf>
    <xf numFmtId="164" fontId="0" fillId="0" borderId="0" xfId="0" applyNumberFormat="1"/>
    <xf numFmtId="9" fontId="9" fillId="2" borderId="6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164" fontId="1" fillId="2" borderId="3" xfId="6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9" fontId="14" fillId="3" borderId="8" xfId="0" applyNumberFormat="1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vertical="center"/>
    </xf>
    <xf numFmtId="9" fontId="15" fillId="3" borderId="13" xfId="0" applyNumberFormat="1" applyFont="1" applyFill="1" applyBorder="1" applyAlignment="1">
      <alignment horizontal="center" vertical="center"/>
    </xf>
    <xf numFmtId="164" fontId="15" fillId="3" borderId="13" xfId="6" applyNumberFormat="1" applyFont="1" applyFill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164" fontId="9" fillId="0" borderId="14" xfId="0" applyNumberFormat="1" applyFont="1" applyBorder="1" applyAlignment="1">
      <alignment horizontal="center" vertical="center"/>
    </xf>
    <xf numFmtId="164" fontId="1" fillId="0" borderId="14" xfId="6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164" fontId="9" fillId="2" borderId="14" xfId="0" applyNumberFormat="1" applyFont="1" applyFill="1" applyBorder="1" applyAlignment="1">
      <alignment horizontal="center" vertical="center"/>
    </xf>
    <xf numFmtId="164" fontId="1" fillId="2" borderId="14" xfId="6" applyNumberFormat="1" applyFont="1" applyFill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164" fontId="9" fillId="0" borderId="15" xfId="0" applyNumberFormat="1" applyFont="1" applyBorder="1" applyAlignment="1">
      <alignment horizontal="center" vertical="center"/>
    </xf>
    <xf numFmtId="164" fontId="1" fillId="0" borderId="15" xfId="6" applyNumberFormat="1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164" fontId="9" fillId="0" borderId="16" xfId="0" applyNumberFormat="1" applyFont="1" applyBorder="1" applyAlignment="1">
      <alignment horizontal="center" vertical="center"/>
    </xf>
    <xf numFmtId="164" fontId="1" fillId="0" borderId="16" xfId="6" applyNumberFormat="1" applyFont="1" applyFill="1" applyBorder="1" applyAlignment="1">
      <alignment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horizontal="center" vertical="center"/>
    </xf>
    <xf numFmtId="164" fontId="1" fillId="4" borderId="16" xfId="6" applyNumberFormat="1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164" fontId="9" fillId="5" borderId="1" xfId="0" applyNumberFormat="1" applyFont="1" applyFill="1" applyBorder="1" applyAlignment="1">
      <alignment horizontal="center" vertical="center"/>
    </xf>
    <xf numFmtId="164" fontId="1" fillId="5" borderId="3" xfId="6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164" fontId="9" fillId="2" borderId="15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1" fillId="2" borderId="15" xfId="6" applyNumberFormat="1" applyFont="1" applyFill="1" applyBorder="1" applyAlignment="1">
      <alignment vertical="center"/>
    </xf>
    <xf numFmtId="164" fontId="1" fillId="4" borderId="16" xfId="0" applyNumberFormat="1" applyFont="1" applyFill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164" fontId="15" fillId="3" borderId="20" xfId="6" applyNumberFormat="1" applyFont="1" applyFill="1" applyBorder="1" applyAlignment="1">
      <alignment vertical="center"/>
    </xf>
    <xf numFmtId="9" fontId="15" fillId="3" borderId="21" xfId="0" applyNumberFormat="1" applyFont="1" applyFill="1" applyBorder="1" applyAlignment="1">
      <alignment horizontal="center" vertical="center"/>
    </xf>
    <xf numFmtId="164" fontId="15" fillId="3" borderId="22" xfId="6" applyNumberFormat="1" applyFont="1" applyFill="1" applyBorder="1" applyAlignment="1">
      <alignment vertical="center"/>
    </xf>
    <xf numFmtId="3" fontId="9" fillId="0" borderId="16" xfId="0" applyNumberFormat="1" applyFont="1" applyBorder="1" applyAlignment="1">
      <alignment horizontal="center" vertical="center" wrapText="1"/>
    </xf>
    <xf numFmtId="3" fontId="9" fillId="4" borderId="16" xfId="0" applyNumberFormat="1" applyFont="1" applyFill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/>
    </xf>
    <xf numFmtId="3" fontId="9" fillId="4" borderId="16" xfId="0" applyNumberFormat="1" applyFont="1" applyFill="1" applyBorder="1" applyAlignment="1">
      <alignment horizontal="center" vertical="center"/>
    </xf>
    <xf numFmtId="3" fontId="9" fillId="2" borderId="15" xfId="0" applyNumberFormat="1" applyFont="1" applyFill="1" applyBorder="1" applyAlignment="1">
      <alignment horizontal="center" vertical="center"/>
    </xf>
    <xf numFmtId="3" fontId="15" fillId="3" borderId="13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/>
    </xf>
    <xf numFmtId="3" fontId="1" fillId="4" borderId="16" xfId="0" applyNumberFormat="1" applyFont="1" applyFill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0" fillId="0" borderId="24" xfId="0" applyNumberFormat="1" applyBorder="1" applyAlignment="1">
      <alignment horizontal="center"/>
    </xf>
    <xf numFmtId="3" fontId="9" fillId="0" borderId="4" xfId="0" applyNumberFormat="1" applyFont="1" applyBorder="1" applyAlignment="1">
      <alignment horizontal="center" vertical="center"/>
    </xf>
    <xf numFmtId="3" fontId="9" fillId="5" borderId="4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 wrapText="1"/>
    </xf>
    <xf numFmtId="3" fontId="1" fillId="5" borderId="4" xfId="0" applyNumberFormat="1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 wrapText="1"/>
    </xf>
    <xf numFmtId="3" fontId="15" fillId="3" borderId="19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3" fontId="15" fillId="3" borderId="25" xfId="0" applyNumberFormat="1" applyFont="1" applyFill="1" applyBorder="1" applyAlignment="1">
      <alignment horizontal="center" vertical="center" wrapText="1"/>
    </xf>
    <xf numFmtId="0" fontId="14" fillId="3" borderId="16" xfId="2" applyFont="1" applyFill="1" applyBorder="1" applyAlignment="1">
      <alignment horizontal="center" vertical="center" wrapText="1"/>
    </xf>
    <xf numFmtId="0" fontId="14" fillId="3" borderId="23" xfId="2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3" fontId="15" fillId="3" borderId="17" xfId="0" applyNumberFormat="1" applyFont="1" applyFill="1" applyBorder="1" applyAlignment="1">
      <alignment horizontal="center" vertical="center" wrapText="1"/>
    </xf>
    <xf numFmtId="9" fontId="15" fillId="3" borderId="18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4" fillId="3" borderId="16" xfId="2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49" fontId="14" fillId="3" borderId="26" xfId="0" applyNumberFormat="1" applyFont="1" applyFill="1" applyBorder="1" applyAlignment="1">
      <alignment horizontal="center" vertical="center"/>
    </xf>
    <xf numFmtId="164" fontId="1" fillId="2" borderId="2" xfId="6" applyNumberFormat="1" applyFont="1" applyFill="1" applyBorder="1" applyAlignment="1">
      <alignment horizontal="center" vertical="center"/>
    </xf>
    <xf numFmtId="164" fontId="1" fillId="2" borderId="3" xfId="6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10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164" fontId="1" fillId="2" borderId="5" xfId="6" applyNumberFormat="1" applyFont="1" applyFill="1" applyBorder="1" applyAlignment="1">
      <alignment horizontal="center" vertical="center"/>
    </xf>
    <xf numFmtId="0" fontId="14" fillId="3" borderId="35" xfId="2" applyFont="1" applyFill="1" applyBorder="1" applyAlignment="1">
      <alignment horizontal="center" vertical="center" wrapText="1"/>
    </xf>
    <xf numFmtId="0" fontId="14" fillId="3" borderId="28" xfId="2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30" xfId="2" applyFont="1" applyFill="1" applyBorder="1" applyAlignment="1">
      <alignment horizontal="center" vertical="center" wrapText="1"/>
    </xf>
    <xf numFmtId="0" fontId="14" fillId="3" borderId="31" xfId="2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4" fillId="3" borderId="34" xfId="2" applyFont="1" applyFill="1" applyBorder="1" applyAlignment="1">
      <alignment horizontal="center" vertical="center" wrapText="1"/>
    </xf>
  </cellXfs>
  <cellStyles count="8">
    <cellStyle name="Hiperłącze 2" xfId="1" xr:uid="{03BD96CC-92CC-40A1-964B-0571463082F7}"/>
    <cellStyle name="Normalny" xfId="0" builtinId="0"/>
    <cellStyle name="Normalny 2" xfId="2" xr:uid="{D0EE82BE-3AC2-4ABE-A868-C23FDFD0F4E6}"/>
    <cellStyle name="Normalny 2 2" xfId="3" xr:uid="{950BC307-EC8A-4E57-9A68-C9448FDBD580}"/>
    <cellStyle name="Normalny 3" xfId="4" xr:uid="{57F585F3-8C90-485A-9D9F-5413933D965B}"/>
    <cellStyle name="Procentowy" xfId="5" builtinId="5"/>
    <cellStyle name="Procentowy 2" xfId="6" xr:uid="{8FB85962-1946-4400-BCBD-F7FFD4D4A5B8}"/>
    <cellStyle name="Procentowy 3" xfId="7" xr:uid="{11104921-7494-41B4-8830-8B36F714B77A}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14859-CEA1-4A93-9D42-DF92C2D0D87A}">
  <sheetPr codeName="Arkusz1"/>
  <dimension ref="B1:K20"/>
  <sheetViews>
    <sheetView showGridLines="0" tabSelected="1" workbookViewId="0">
      <selection activeCell="D3" sqref="D3:G3"/>
    </sheetView>
  </sheetViews>
  <sheetFormatPr defaultRowHeight="14.4" x14ac:dyDescent="0.3"/>
  <cols>
    <col min="1" max="1" width="1.109375" customWidth="1"/>
    <col min="3" max="3" width="16.5546875" bestFit="1" customWidth="1"/>
    <col min="4" max="8" width="10.88671875" customWidth="1"/>
    <col min="9" max="9" width="10.109375" bestFit="1" customWidth="1"/>
  </cols>
  <sheetData>
    <row r="1" spans="2:11" ht="15" customHeight="1" x14ac:dyDescent="0.3">
      <c r="B1" s="103" t="s">
        <v>41</v>
      </c>
      <c r="C1" s="103"/>
      <c r="D1" s="103"/>
      <c r="E1" s="103"/>
      <c r="F1" s="103"/>
      <c r="G1" s="103"/>
      <c r="H1" s="103"/>
    </row>
    <row r="2" spans="2:11" x14ac:dyDescent="0.3">
      <c r="B2" s="103"/>
      <c r="C2" s="103"/>
      <c r="D2" s="103"/>
      <c r="E2" s="103"/>
      <c r="F2" s="103"/>
      <c r="G2" s="103"/>
      <c r="H2" s="103"/>
    </row>
    <row r="3" spans="2:11" ht="25.5" customHeight="1" x14ac:dyDescent="0.3">
      <c r="B3" s="105" t="s">
        <v>3</v>
      </c>
      <c r="C3" s="105" t="s">
        <v>4</v>
      </c>
      <c r="D3" s="106" t="s">
        <v>42</v>
      </c>
      <c r="E3" s="106"/>
      <c r="F3" s="106" t="s">
        <v>43</v>
      </c>
      <c r="G3" s="106"/>
      <c r="H3" s="104" t="s">
        <v>8</v>
      </c>
    </row>
    <row r="4" spans="2:11" ht="42.75" customHeight="1" x14ac:dyDescent="0.3">
      <c r="B4" s="105"/>
      <c r="C4" s="105"/>
      <c r="D4" s="99" t="s">
        <v>7</v>
      </c>
      <c r="E4" s="97" t="s">
        <v>6</v>
      </c>
      <c r="F4" s="99" t="s">
        <v>7</v>
      </c>
      <c r="G4" s="97" t="s">
        <v>6</v>
      </c>
      <c r="H4" s="104"/>
    </row>
    <row r="5" spans="2:11" x14ac:dyDescent="0.3">
      <c r="B5" s="48">
        <v>1</v>
      </c>
      <c r="C5" s="49" t="s">
        <v>0</v>
      </c>
      <c r="D5" s="72">
        <v>320</v>
      </c>
      <c r="E5" s="50">
        <f>D5/$D$14</f>
        <v>0.43243243243243246</v>
      </c>
      <c r="F5" s="78">
        <v>304</v>
      </c>
      <c r="G5" s="50">
        <f t="shared" ref="G5:G13" si="0">F5/$F$14</f>
        <v>0.42816901408450703</v>
      </c>
      <c r="H5" s="51">
        <f>D5/F5-1</f>
        <v>5.2631578947368363E-2</v>
      </c>
      <c r="J5" s="16"/>
      <c r="K5" s="20"/>
    </row>
    <row r="6" spans="2:11" x14ac:dyDescent="0.3">
      <c r="B6" s="52">
        <v>2</v>
      </c>
      <c r="C6" s="53" t="s">
        <v>29</v>
      </c>
      <c r="D6" s="73">
        <v>94</v>
      </c>
      <c r="E6" s="54">
        <f t="shared" ref="E6:E13" si="1">D6/$D$14</f>
        <v>0.12702702702702703</v>
      </c>
      <c r="F6" s="79">
        <v>69</v>
      </c>
      <c r="G6" s="54">
        <f t="shared" si="0"/>
        <v>9.7183098591549291E-2</v>
      </c>
      <c r="H6" s="55">
        <f t="shared" ref="H6:H12" si="2">IF(F6=0,"",D6/F6-1)</f>
        <v>0.3623188405797102</v>
      </c>
      <c r="J6" s="16"/>
      <c r="K6" s="20"/>
    </row>
    <row r="7" spans="2:11" x14ac:dyDescent="0.3">
      <c r="B7" s="48">
        <v>3</v>
      </c>
      <c r="C7" s="49" t="s">
        <v>25</v>
      </c>
      <c r="D7" s="74">
        <v>80</v>
      </c>
      <c r="E7" s="50">
        <f t="shared" si="1"/>
        <v>0.10810810810810811</v>
      </c>
      <c r="F7" s="80">
        <v>70</v>
      </c>
      <c r="G7" s="50">
        <f t="shared" si="0"/>
        <v>9.8591549295774641E-2</v>
      </c>
      <c r="H7" s="51">
        <f t="shared" si="2"/>
        <v>0.14285714285714279</v>
      </c>
      <c r="J7" s="16"/>
    </row>
    <row r="8" spans="2:11" x14ac:dyDescent="0.3">
      <c r="B8" s="52">
        <v>4</v>
      </c>
      <c r="C8" s="53" t="s">
        <v>30</v>
      </c>
      <c r="D8" s="75">
        <v>66</v>
      </c>
      <c r="E8" s="54">
        <f t="shared" si="1"/>
        <v>8.9189189189189194E-2</v>
      </c>
      <c r="F8" s="79">
        <v>64</v>
      </c>
      <c r="G8" s="54">
        <f t="shared" si="0"/>
        <v>9.014084507042254E-2</v>
      </c>
      <c r="H8" s="55">
        <f t="shared" si="2"/>
        <v>3.125E-2</v>
      </c>
      <c r="J8" s="16"/>
    </row>
    <row r="9" spans="2:11" ht="14.4" customHeight="1" x14ac:dyDescent="0.3">
      <c r="B9" s="48">
        <v>5</v>
      </c>
      <c r="C9" s="49" t="s">
        <v>39</v>
      </c>
      <c r="D9" s="74">
        <v>38</v>
      </c>
      <c r="E9" s="50">
        <f t="shared" si="1"/>
        <v>5.1351351351351354E-2</v>
      </c>
      <c r="F9" s="78">
        <v>73</v>
      </c>
      <c r="G9" s="50">
        <f t="shared" si="0"/>
        <v>0.10281690140845071</v>
      </c>
      <c r="H9" s="51">
        <f t="shared" si="2"/>
        <v>-0.47945205479452058</v>
      </c>
      <c r="J9" s="16"/>
    </row>
    <row r="10" spans="2:11" ht="14.4" hidden="1" customHeight="1" thickBot="1" x14ac:dyDescent="0.35">
      <c r="B10" s="44"/>
      <c r="C10" s="45" t="s">
        <v>35</v>
      </c>
      <c r="D10" s="81">
        <v>33</v>
      </c>
      <c r="E10" s="46"/>
      <c r="F10" s="84"/>
      <c r="G10" s="46"/>
      <c r="H10" s="47" t="str">
        <f t="shared" si="2"/>
        <v/>
      </c>
      <c r="I10">
        <f t="shared" ref="I10:J12" si="3">D10-F10</f>
        <v>33</v>
      </c>
      <c r="J10" s="16">
        <f t="shared" si="3"/>
        <v>0</v>
      </c>
    </row>
    <row r="11" spans="2:11" ht="14.4" hidden="1" customHeight="1" x14ac:dyDescent="0.3">
      <c r="B11" s="36"/>
      <c r="C11" s="37"/>
      <c r="D11" s="82"/>
      <c r="E11" s="38"/>
      <c r="F11" s="85"/>
      <c r="G11" s="38"/>
      <c r="H11" s="39"/>
      <c r="I11">
        <f t="shared" si="3"/>
        <v>0</v>
      </c>
      <c r="J11" s="16">
        <f t="shared" si="3"/>
        <v>0</v>
      </c>
    </row>
    <row r="12" spans="2:11" ht="14.4" hidden="1" customHeight="1" x14ac:dyDescent="0.3">
      <c r="B12" s="36"/>
      <c r="C12" s="37"/>
      <c r="D12" s="82"/>
      <c r="E12" s="38">
        <f t="shared" si="1"/>
        <v>0</v>
      </c>
      <c r="F12" s="85"/>
      <c r="G12" s="38">
        <f t="shared" si="0"/>
        <v>0</v>
      </c>
      <c r="H12" s="39" t="str">
        <f t="shared" si="2"/>
        <v/>
      </c>
      <c r="I12">
        <f t="shared" si="3"/>
        <v>0</v>
      </c>
      <c r="J12" s="16">
        <f t="shared" si="3"/>
        <v>0</v>
      </c>
    </row>
    <row r="13" spans="2:11" ht="14.4" customHeight="1" x14ac:dyDescent="0.3">
      <c r="B13" s="40"/>
      <c r="C13" s="41" t="s">
        <v>2</v>
      </c>
      <c r="D13" s="83">
        <f>D14-SUM(D5:D9)</f>
        <v>142</v>
      </c>
      <c r="E13" s="42">
        <f t="shared" si="1"/>
        <v>0.1918918918918919</v>
      </c>
      <c r="F13" s="83">
        <f>F14-SUM(F5:F12)</f>
        <v>130</v>
      </c>
      <c r="G13" s="42">
        <f t="shared" si="0"/>
        <v>0.18309859154929578</v>
      </c>
      <c r="H13" s="43">
        <f>D13/F13-1</f>
        <v>9.2307692307692202E-2</v>
      </c>
      <c r="J13" s="16"/>
    </row>
    <row r="14" spans="2:11" x14ac:dyDescent="0.3">
      <c r="B14" s="32"/>
      <c r="C14" s="33" t="s">
        <v>28</v>
      </c>
      <c r="D14" s="77">
        <v>740</v>
      </c>
      <c r="E14" s="34">
        <v>1</v>
      </c>
      <c r="F14" s="77">
        <v>710</v>
      </c>
      <c r="G14" s="34">
        <v>1</v>
      </c>
      <c r="H14" s="35">
        <f>D14/F14-1</f>
        <v>4.2253521126760507E-2</v>
      </c>
      <c r="J14" s="16"/>
    </row>
    <row r="15" spans="2:11" x14ac:dyDescent="0.3">
      <c r="B15" s="11" t="s">
        <v>38</v>
      </c>
    </row>
    <row r="16" spans="2:11" x14ac:dyDescent="0.3">
      <c r="B16" s="11" t="s">
        <v>36</v>
      </c>
    </row>
    <row r="17" spans="2:4" x14ac:dyDescent="0.3">
      <c r="B17" s="9" t="s">
        <v>31</v>
      </c>
    </row>
    <row r="20" spans="2:4" x14ac:dyDescent="0.3">
      <c r="D20" s="17"/>
    </row>
  </sheetData>
  <mergeCells count="6">
    <mergeCell ref="B1:H2"/>
    <mergeCell ref="H3:H4"/>
    <mergeCell ref="B3:B4"/>
    <mergeCell ref="C3:C4"/>
    <mergeCell ref="D3:E3"/>
    <mergeCell ref="F3:G3"/>
  </mergeCells>
  <conditionalFormatting sqref="H5:H14">
    <cfRule type="cellIs" dxfId="6" priority="6" stopIfTrue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E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F137A-1030-4881-B863-E643DB26F568}">
  <sheetPr codeName="Arkusz2"/>
  <dimension ref="B1:J20"/>
  <sheetViews>
    <sheetView showGridLines="0" zoomScaleNormal="100" workbookViewId="0">
      <selection activeCell="B1" sqref="B1:I1"/>
    </sheetView>
  </sheetViews>
  <sheetFormatPr defaultRowHeight="14.4" x14ac:dyDescent="0.3"/>
  <cols>
    <col min="1" max="1" width="1" customWidth="1"/>
    <col min="3" max="3" width="15" bestFit="1" customWidth="1"/>
    <col min="4" max="4" width="16.6640625" bestFit="1" customWidth="1"/>
    <col min="10" max="10" width="9.5546875" bestFit="1" customWidth="1"/>
  </cols>
  <sheetData>
    <row r="1" spans="2:10" ht="28.5" customHeight="1" x14ac:dyDescent="0.3">
      <c r="B1" s="103" t="s">
        <v>44</v>
      </c>
      <c r="C1" s="103"/>
      <c r="D1" s="103"/>
      <c r="E1" s="103"/>
      <c r="F1" s="103"/>
      <c r="G1" s="103"/>
      <c r="H1" s="103"/>
      <c r="I1" s="103"/>
    </row>
    <row r="2" spans="2:10" ht="37.5" customHeight="1" x14ac:dyDescent="0.3">
      <c r="B2" s="124" t="s">
        <v>9</v>
      </c>
      <c r="C2" s="125"/>
      <c r="D2" s="125" t="s">
        <v>14</v>
      </c>
      <c r="E2" s="106" t="s">
        <v>42</v>
      </c>
      <c r="F2" s="106"/>
      <c r="G2" s="106" t="s">
        <v>43</v>
      </c>
      <c r="H2" s="106"/>
      <c r="I2" s="122" t="s">
        <v>8</v>
      </c>
    </row>
    <row r="3" spans="2:10" ht="33" customHeight="1" x14ac:dyDescent="0.3">
      <c r="B3" s="126"/>
      <c r="C3" s="127"/>
      <c r="D3" s="127"/>
      <c r="E3" s="100" t="s">
        <v>7</v>
      </c>
      <c r="F3" s="98" t="s">
        <v>6</v>
      </c>
      <c r="G3" s="100" t="s">
        <v>7</v>
      </c>
      <c r="H3" s="98" t="s">
        <v>6</v>
      </c>
      <c r="I3" s="123"/>
    </row>
    <row r="4" spans="2:10" x14ac:dyDescent="0.3">
      <c r="B4" s="8"/>
      <c r="C4" s="3" t="s">
        <v>11</v>
      </c>
      <c r="D4" s="109" t="s">
        <v>15</v>
      </c>
      <c r="E4" s="4"/>
      <c r="F4" s="18" t="str">
        <f>IF(E4=0,"",E4/$E$6)</f>
        <v/>
      </c>
      <c r="G4" s="89"/>
      <c r="H4" s="1" t="str">
        <f>IF(G4=0,"",G4/$G$6)</f>
        <v/>
      </c>
      <c r="I4" s="6" t="str">
        <f>IF(G4=0,"",E4/G4-1)</f>
        <v/>
      </c>
    </row>
    <row r="5" spans="2:10" x14ac:dyDescent="0.3">
      <c r="B5" s="10"/>
      <c r="C5" s="3" t="s">
        <v>12</v>
      </c>
      <c r="D5" s="110"/>
      <c r="E5" s="86">
        <v>372</v>
      </c>
      <c r="F5" s="18">
        <f>+E5/$E$6</f>
        <v>1</v>
      </c>
      <c r="G5" s="89">
        <v>382</v>
      </c>
      <c r="H5" s="18">
        <f>+G5/$G$6</f>
        <v>1</v>
      </c>
      <c r="I5" s="6">
        <f>E5/G5-1</f>
        <v>-2.6178010471204161E-2</v>
      </c>
      <c r="J5" s="15"/>
    </row>
    <row r="6" spans="2:10" x14ac:dyDescent="0.3">
      <c r="B6" s="111" t="s">
        <v>10</v>
      </c>
      <c r="C6" s="113" t="s">
        <v>5</v>
      </c>
      <c r="D6" s="114"/>
      <c r="E6" s="117">
        <f>SUM(E4:E5)</f>
        <v>372</v>
      </c>
      <c r="F6" s="31">
        <f>SUM(F4:F5)</f>
        <v>1</v>
      </c>
      <c r="G6" s="119">
        <f>SUM(G4:G5)</f>
        <v>382</v>
      </c>
      <c r="H6" s="31">
        <f>SUM(H4:H5)</f>
        <v>1</v>
      </c>
      <c r="I6" s="107">
        <f>E6/G6-1</f>
        <v>-2.6178010471204161E-2</v>
      </c>
      <c r="J6" s="17"/>
    </row>
    <row r="7" spans="2:10" x14ac:dyDescent="0.3">
      <c r="B7" s="112"/>
      <c r="C7" s="115"/>
      <c r="D7" s="116"/>
      <c r="E7" s="118"/>
      <c r="F7" s="22">
        <f>+E6/E15</f>
        <v>0.50270270270270268</v>
      </c>
      <c r="G7" s="120"/>
      <c r="H7" s="22">
        <f>+G6/G15</f>
        <v>0.53802816901408446</v>
      </c>
      <c r="I7" s="121"/>
      <c r="J7" s="17"/>
    </row>
    <row r="8" spans="2:10" x14ac:dyDescent="0.3">
      <c r="B8" s="10"/>
      <c r="C8" s="3" t="s">
        <v>12</v>
      </c>
      <c r="D8" s="7" t="s">
        <v>16</v>
      </c>
      <c r="E8" s="87">
        <v>149</v>
      </c>
      <c r="F8" s="18">
        <f>E8/$E$13</f>
        <v>0.40489130434782611</v>
      </c>
      <c r="G8" s="89">
        <v>149</v>
      </c>
      <c r="H8" s="18">
        <f>G8/$G$13</f>
        <v>0.45426829268292684</v>
      </c>
      <c r="I8" s="6">
        <f>E8/G8-1</f>
        <v>0</v>
      </c>
      <c r="J8" s="17"/>
    </row>
    <row r="9" spans="2:10" x14ac:dyDescent="0.3">
      <c r="B9" s="10"/>
      <c r="C9" s="3"/>
      <c r="D9" s="56" t="s">
        <v>17</v>
      </c>
      <c r="E9" s="88">
        <v>37</v>
      </c>
      <c r="F9" s="57">
        <f>E9/$E$13</f>
        <v>0.10054347826086957</v>
      </c>
      <c r="G9" s="90">
        <v>44</v>
      </c>
      <c r="H9" s="57">
        <f>G9/$G$13</f>
        <v>0.13414634146341464</v>
      </c>
      <c r="I9" s="58">
        <f>IF(G9=0,"",E9/G9-1)</f>
        <v>-0.15909090909090906</v>
      </c>
      <c r="J9" s="17"/>
    </row>
    <row r="10" spans="2:10" x14ac:dyDescent="0.3">
      <c r="B10" s="10"/>
      <c r="C10" s="3"/>
      <c r="D10" s="7" t="s">
        <v>18</v>
      </c>
      <c r="E10" s="87">
        <v>1</v>
      </c>
      <c r="F10" s="18">
        <f>IF(E10=0,"",E10/$E$13)</f>
        <v>2.717391304347826E-3</v>
      </c>
      <c r="G10" s="89">
        <v>6</v>
      </c>
      <c r="H10" s="18">
        <f>IF(G10=0,"",G10/$G$13)</f>
        <v>1.8292682926829267E-2</v>
      </c>
      <c r="I10" s="6">
        <f>IF(G10=0,"",E10/G10-1)</f>
        <v>-0.83333333333333337</v>
      </c>
      <c r="J10" s="17"/>
    </row>
    <row r="11" spans="2:10" x14ac:dyDescent="0.3">
      <c r="B11" s="10"/>
      <c r="C11" s="3"/>
      <c r="D11" s="56" t="s">
        <v>19</v>
      </c>
      <c r="E11" s="88">
        <v>181</v>
      </c>
      <c r="F11" s="57">
        <f>E11/$E$13</f>
        <v>0.49184782608695654</v>
      </c>
      <c r="G11" s="91">
        <v>128</v>
      </c>
      <c r="H11" s="57">
        <f>G11/$G$13</f>
        <v>0.3902439024390244</v>
      </c>
      <c r="I11" s="58">
        <f>E11/G11-1</f>
        <v>0.4140625</v>
      </c>
      <c r="J11" s="17"/>
    </row>
    <row r="12" spans="2:10" x14ac:dyDescent="0.3">
      <c r="B12" s="10"/>
      <c r="C12" s="7"/>
      <c r="D12" s="7" t="s">
        <v>20</v>
      </c>
      <c r="E12" s="87"/>
      <c r="F12" s="18" t="str">
        <f>IF(E12=0,"",E12/$E$13)</f>
        <v/>
      </c>
      <c r="G12" s="89">
        <v>1</v>
      </c>
      <c r="H12" s="18">
        <f>IF(G12=0,"",G12/$G$13)</f>
        <v>3.0487804878048782E-3</v>
      </c>
      <c r="I12" s="6">
        <f>IF(G12=0,"",E12/G12-1)</f>
        <v>-1</v>
      </c>
      <c r="J12" s="17"/>
    </row>
    <row r="13" spans="2:10" x14ac:dyDescent="0.3">
      <c r="B13" s="111" t="s">
        <v>13</v>
      </c>
      <c r="C13" s="113" t="s">
        <v>5</v>
      </c>
      <c r="D13" s="114"/>
      <c r="E13" s="117">
        <f>SUM(E8:E12)</f>
        <v>368</v>
      </c>
      <c r="F13" s="31">
        <f>SUM(F8:F12)</f>
        <v>1</v>
      </c>
      <c r="G13" s="117">
        <f>SUM(G8:G12)</f>
        <v>328</v>
      </c>
      <c r="H13" s="31">
        <f>SUM(H8:H12)</f>
        <v>1</v>
      </c>
      <c r="I13" s="107">
        <f>E13/G13-1</f>
        <v>0.12195121951219523</v>
      </c>
      <c r="J13" s="17"/>
    </row>
    <row r="14" spans="2:10" x14ac:dyDescent="0.3">
      <c r="B14" s="128"/>
      <c r="C14" s="129"/>
      <c r="D14" s="130"/>
      <c r="E14" s="131"/>
      <c r="F14" s="31">
        <f>+E13/E15</f>
        <v>0.49729729729729732</v>
      </c>
      <c r="G14" s="131"/>
      <c r="H14" s="31">
        <f>G13/G15</f>
        <v>0.46197183098591549</v>
      </c>
      <c r="I14" s="108"/>
      <c r="J14" s="17"/>
    </row>
    <row r="15" spans="2:10" x14ac:dyDescent="0.3">
      <c r="B15" s="66"/>
      <c r="C15" s="68" t="s">
        <v>26</v>
      </c>
      <c r="D15" s="67"/>
      <c r="E15" s="101">
        <f>E6+E13</f>
        <v>740</v>
      </c>
      <c r="F15" s="102">
        <v>1</v>
      </c>
      <c r="G15" s="101">
        <f>G6+G13</f>
        <v>710</v>
      </c>
      <c r="H15" s="102">
        <v>1</v>
      </c>
      <c r="I15" s="69">
        <f>E15/G15-1</f>
        <v>4.2253521126760507E-2</v>
      </c>
      <c r="J15" s="17"/>
    </row>
    <row r="16" spans="2:10" x14ac:dyDescent="0.3">
      <c r="B16" s="9" t="s">
        <v>31</v>
      </c>
    </row>
    <row r="17" spans="2:9" x14ac:dyDescent="0.3">
      <c r="B17" s="9" t="s">
        <v>27</v>
      </c>
    </row>
    <row r="18" spans="2:9" x14ac:dyDescent="0.3">
      <c r="I18" s="13"/>
    </row>
    <row r="20" spans="2:9" x14ac:dyDescent="0.3">
      <c r="C20" t="s">
        <v>32</v>
      </c>
    </row>
  </sheetData>
  <mergeCells count="17">
    <mergeCell ref="G13:G14"/>
    <mergeCell ref="I13:I14"/>
    <mergeCell ref="D4:D5"/>
    <mergeCell ref="B1:I1"/>
    <mergeCell ref="B6:B7"/>
    <mergeCell ref="C6:D7"/>
    <mergeCell ref="E6:E7"/>
    <mergeCell ref="G6:G7"/>
    <mergeCell ref="I6:I7"/>
    <mergeCell ref="E2:F2"/>
    <mergeCell ref="G2:H2"/>
    <mergeCell ref="I2:I3"/>
    <mergeCell ref="B2:C3"/>
    <mergeCell ref="D2:D3"/>
    <mergeCell ref="B13:B14"/>
    <mergeCell ref="C13:D14"/>
    <mergeCell ref="E13:E14"/>
  </mergeCells>
  <phoneticPr fontId="5" type="noConversion"/>
  <conditionalFormatting sqref="I4:I6">
    <cfRule type="cellIs" dxfId="5" priority="5" stopIfTrue="1" operator="lessThan">
      <formula>0</formula>
    </cfRule>
  </conditionalFormatting>
  <conditionalFormatting sqref="I8:I13">
    <cfRule type="cellIs" dxfId="4" priority="1" stopIfTrue="1" operator="lessThan">
      <formula>0</formula>
    </cfRule>
  </conditionalFormatting>
  <conditionalFormatting sqref="I15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F10:F11 I12 H10:I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A0DA5-8F50-4E5F-AAFB-01842389F0D3}">
  <sheetPr codeName="Arkusz3"/>
  <dimension ref="B1:L14"/>
  <sheetViews>
    <sheetView showGridLines="0" workbookViewId="0">
      <selection activeCell="M18" sqref="M18"/>
    </sheetView>
  </sheetViews>
  <sheetFormatPr defaultRowHeight="14.4" x14ac:dyDescent="0.3"/>
  <cols>
    <col min="1" max="1" width="1.109375" customWidth="1"/>
    <col min="3" max="3" width="16.5546875" bestFit="1" customWidth="1"/>
    <col min="8" max="8" width="11.5546875" customWidth="1"/>
    <col min="10" max="10" width="10.88671875" bestFit="1" customWidth="1"/>
  </cols>
  <sheetData>
    <row r="1" spans="2:12" x14ac:dyDescent="0.3">
      <c r="B1" s="103" t="s">
        <v>45</v>
      </c>
      <c r="C1" s="103"/>
      <c r="D1" s="103"/>
      <c r="E1" s="103"/>
      <c r="F1" s="103"/>
      <c r="G1" s="103"/>
      <c r="H1" s="103"/>
    </row>
    <row r="2" spans="2:12" x14ac:dyDescent="0.3">
      <c r="B2" s="103"/>
      <c r="C2" s="103"/>
      <c r="D2" s="103"/>
      <c r="E2" s="103"/>
      <c r="F2" s="103"/>
      <c r="G2" s="103"/>
      <c r="H2" s="103"/>
    </row>
    <row r="3" spans="2:12" ht="25.5" customHeight="1" x14ac:dyDescent="0.3">
      <c r="B3" s="132" t="s">
        <v>3</v>
      </c>
      <c r="C3" s="132" t="s">
        <v>4</v>
      </c>
      <c r="D3" s="106" t="s">
        <v>42</v>
      </c>
      <c r="E3" s="106"/>
      <c r="F3" s="106" t="s">
        <v>43</v>
      </c>
      <c r="G3" s="106"/>
      <c r="H3" s="134" t="s">
        <v>8</v>
      </c>
    </row>
    <row r="4" spans="2:12" ht="42.75" customHeight="1" x14ac:dyDescent="0.3">
      <c r="B4" s="133"/>
      <c r="C4" s="133"/>
      <c r="D4" s="99" t="s">
        <v>7</v>
      </c>
      <c r="E4" s="97" t="s">
        <v>6</v>
      </c>
      <c r="F4" s="99" t="s">
        <v>7</v>
      </c>
      <c r="G4" s="97" t="s">
        <v>6</v>
      </c>
      <c r="H4" s="135"/>
    </row>
    <row r="5" spans="2:12" x14ac:dyDescent="0.3">
      <c r="B5" s="48">
        <v>1</v>
      </c>
      <c r="C5" s="49" t="s">
        <v>0</v>
      </c>
      <c r="D5" s="72">
        <v>348</v>
      </c>
      <c r="E5" s="50">
        <f t="shared" ref="E5:E11" si="0">D5/$D$12</f>
        <v>0.28855721393034828</v>
      </c>
      <c r="F5" s="78">
        <v>386</v>
      </c>
      <c r="G5" s="50">
        <f>F5/$F$12</f>
        <v>0.24648786717752236</v>
      </c>
      <c r="H5" s="51">
        <f t="shared" ref="H5:H10" si="1">D5/F5-1</f>
        <v>-9.8445595854922296E-2</v>
      </c>
      <c r="K5" s="20"/>
      <c r="L5" s="20"/>
    </row>
    <row r="6" spans="2:12" x14ac:dyDescent="0.3">
      <c r="B6" s="52">
        <v>2</v>
      </c>
      <c r="C6" s="53" t="s">
        <v>30</v>
      </c>
      <c r="D6" s="73">
        <v>319</v>
      </c>
      <c r="E6" s="54">
        <f t="shared" si="0"/>
        <v>0.26451077943615259</v>
      </c>
      <c r="F6" s="79">
        <v>496</v>
      </c>
      <c r="G6" s="64">
        <f t="shared" ref="G6:G11" si="2">F6/$F$12</f>
        <v>0.31673052362707538</v>
      </c>
      <c r="H6" s="55">
        <f t="shared" si="1"/>
        <v>-0.35685483870967738</v>
      </c>
      <c r="K6" s="20"/>
    </row>
    <row r="7" spans="2:12" x14ac:dyDescent="0.3">
      <c r="B7" s="48">
        <v>3</v>
      </c>
      <c r="C7" s="49" t="s">
        <v>1</v>
      </c>
      <c r="D7" s="74">
        <v>130</v>
      </c>
      <c r="E7" s="50">
        <f t="shared" si="0"/>
        <v>0.1077943615257048</v>
      </c>
      <c r="F7" s="80">
        <v>143</v>
      </c>
      <c r="G7" s="65">
        <f t="shared" si="2"/>
        <v>9.1315453384418904E-2</v>
      </c>
      <c r="H7" s="51">
        <f t="shared" si="1"/>
        <v>-9.0909090909090939E-2</v>
      </c>
      <c r="K7" s="20"/>
    </row>
    <row r="8" spans="2:12" x14ac:dyDescent="0.3">
      <c r="B8" s="52">
        <v>4</v>
      </c>
      <c r="C8" s="53" t="s">
        <v>29</v>
      </c>
      <c r="D8" s="75">
        <v>72</v>
      </c>
      <c r="E8" s="54">
        <f t="shared" si="0"/>
        <v>5.9701492537313432E-2</v>
      </c>
      <c r="F8" s="79">
        <v>105</v>
      </c>
      <c r="G8" s="64">
        <f t="shared" si="2"/>
        <v>6.7049808429118771E-2</v>
      </c>
      <c r="H8" s="55">
        <f>D8/F8-1</f>
        <v>-0.31428571428571428</v>
      </c>
      <c r="K8" s="20"/>
    </row>
    <row r="9" spans="2:12" x14ac:dyDescent="0.3">
      <c r="B9" s="48">
        <v>5</v>
      </c>
      <c r="C9" s="49" t="s">
        <v>37</v>
      </c>
      <c r="D9" s="74">
        <v>69</v>
      </c>
      <c r="E9" s="50">
        <f t="shared" si="0"/>
        <v>5.721393034825871E-2</v>
      </c>
      <c r="F9" s="78">
        <v>47</v>
      </c>
      <c r="G9" s="65">
        <f t="shared" si="2"/>
        <v>3.0012771392081736E-2</v>
      </c>
      <c r="H9" s="51">
        <f t="shared" si="1"/>
        <v>0.46808510638297873</v>
      </c>
      <c r="K9" s="20"/>
    </row>
    <row r="10" spans="2:12" x14ac:dyDescent="0.3">
      <c r="B10" s="52">
        <v>6</v>
      </c>
      <c r="C10" s="53" t="s">
        <v>40</v>
      </c>
      <c r="D10" s="75">
        <v>37</v>
      </c>
      <c r="E10" s="54">
        <f t="shared" si="0"/>
        <v>3.0679933665008291E-2</v>
      </c>
      <c r="F10" s="79">
        <v>62</v>
      </c>
      <c r="G10" s="64">
        <f t="shared" si="2"/>
        <v>3.9591315453384422E-2</v>
      </c>
      <c r="H10" s="55">
        <f t="shared" si="1"/>
        <v>-0.40322580645161288</v>
      </c>
      <c r="K10" s="20"/>
      <c r="L10" s="20"/>
    </row>
    <row r="11" spans="2:12" x14ac:dyDescent="0.3">
      <c r="B11" s="59"/>
      <c r="C11" s="60" t="s">
        <v>2</v>
      </c>
      <c r="D11" s="76">
        <f>D12-SUM(D5:D10)</f>
        <v>231</v>
      </c>
      <c r="E11" s="61">
        <f t="shared" si="0"/>
        <v>0.19154228855721392</v>
      </c>
      <c r="F11" s="76">
        <f>F12-SUM(F5:F10)</f>
        <v>327</v>
      </c>
      <c r="G11" s="62">
        <f t="shared" si="2"/>
        <v>0.20881226053639848</v>
      </c>
      <c r="H11" s="63">
        <f>D11/F11-1</f>
        <v>-0.29357798165137616</v>
      </c>
      <c r="L11" s="20"/>
    </row>
    <row r="12" spans="2:12" x14ac:dyDescent="0.3">
      <c r="B12" s="32"/>
      <c r="C12" s="33" t="s">
        <v>5</v>
      </c>
      <c r="D12" s="77">
        <v>1206</v>
      </c>
      <c r="E12" s="34">
        <v>1</v>
      </c>
      <c r="F12" s="77">
        <v>1566</v>
      </c>
      <c r="G12" s="34">
        <v>1</v>
      </c>
      <c r="H12" s="35">
        <f>D12/F12-1</f>
        <v>-0.22988505747126442</v>
      </c>
      <c r="L12" s="20"/>
    </row>
    <row r="13" spans="2:12" x14ac:dyDescent="0.3">
      <c r="B13" s="9" t="s">
        <v>31</v>
      </c>
      <c r="J13" s="16"/>
    </row>
    <row r="14" spans="2:12" x14ac:dyDescent="0.3">
      <c r="J14" s="16"/>
    </row>
  </sheetData>
  <mergeCells count="6">
    <mergeCell ref="B1:H2"/>
    <mergeCell ref="B3:B4"/>
    <mergeCell ref="C3:C4"/>
    <mergeCell ref="D3:E3"/>
    <mergeCell ref="F3:G3"/>
    <mergeCell ref="H3:H4"/>
  </mergeCells>
  <conditionalFormatting sqref="H5:H12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2" r:id="rId1"/>
  <ignoredErrors>
    <ignoredError sqref="E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92C55-DDF2-4D9A-AFBB-D8D27A6E3746}">
  <sheetPr codeName="Arkusz4"/>
  <dimension ref="B1:I38"/>
  <sheetViews>
    <sheetView showGridLines="0" zoomScaleNormal="100" workbookViewId="0">
      <selection activeCell="B1" sqref="B1:I1"/>
    </sheetView>
  </sheetViews>
  <sheetFormatPr defaultRowHeight="14.4" x14ac:dyDescent="0.3"/>
  <cols>
    <col min="1" max="1" width="1.33203125" customWidth="1"/>
    <col min="2" max="2" width="12.88671875" customWidth="1"/>
    <col min="3" max="3" width="15" bestFit="1" customWidth="1"/>
    <col min="4" max="4" width="16.6640625" bestFit="1" customWidth="1"/>
    <col min="5" max="5" width="9.44140625" bestFit="1" customWidth="1"/>
  </cols>
  <sheetData>
    <row r="1" spans="2:9" ht="30" customHeight="1" x14ac:dyDescent="0.3">
      <c r="B1" s="103" t="s">
        <v>46</v>
      </c>
      <c r="C1" s="103"/>
      <c r="D1" s="103"/>
      <c r="E1" s="103"/>
      <c r="F1" s="103"/>
      <c r="G1" s="103"/>
      <c r="H1" s="103"/>
      <c r="I1" s="103"/>
    </row>
    <row r="2" spans="2:9" ht="37.5" customHeight="1" x14ac:dyDescent="0.3">
      <c r="B2" s="125" t="s">
        <v>9</v>
      </c>
      <c r="C2" s="125"/>
      <c r="D2" s="125" t="s">
        <v>14</v>
      </c>
      <c r="E2" s="106" t="s">
        <v>42</v>
      </c>
      <c r="F2" s="106"/>
      <c r="G2" s="106" t="s">
        <v>43</v>
      </c>
      <c r="H2" s="106"/>
      <c r="I2" s="140" t="s">
        <v>8</v>
      </c>
    </row>
    <row r="3" spans="2:9" ht="33" customHeight="1" x14ac:dyDescent="0.3">
      <c r="B3" s="132"/>
      <c r="C3" s="132"/>
      <c r="D3" s="132"/>
      <c r="E3" s="100" t="s">
        <v>7</v>
      </c>
      <c r="F3" s="98" t="s">
        <v>6</v>
      </c>
      <c r="G3" s="100" t="s">
        <v>7</v>
      </c>
      <c r="H3" s="98" t="s">
        <v>6</v>
      </c>
      <c r="I3" s="134"/>
    </row>
    <row r="4" spans="2:9" x14ac:dyDescent="0.3">
      <c r="B4" s="8"/>
      <c r="C4" s="3" t="s">
        <v>11</v>
      </c>
      <c r="D4" s="139" t="s">
        <v>15</v>
      </c>
      <c r="E4" s="92">
        <v>3</v>
      </c>
      <c r="F4" s="18">
        <f>+E4/$E$6</f>
        <v>9.433962264150943E-3</v>
      </c>
      <c r="G4" s="92">
        <v>15</v>
      </c>
      <c r="H4" s="18">
        <f>+G4/$G$6</f>
        <v>3.8659793814432991E-2</v>
      </c>
      <c r="I4" s="6">
        <f>IF(G4=0," ",E4/G4-1)</f>
        <v>-0.8</v>
      </c>
    </row>
    <row r="5" spans="2:9" x14ac:dyDescent="0.3">
      <c r="B5" s="10"/>
      <c r="C5" s="3" t="s">
        <v>12</v>
      </c>
      <c r="D5" s="139"/>
      <c r="E5" s="92">
        <v>315</v>
      </c>
      <c r="F5" s="18">
        <f>+E5/$E$6</f>
        <v>0.99056603773584906</v>
      </c>
      <c r="G5" s="92">
        <v>373</v>
      </c>
      <c r="H5" s="18">
        <f>+G5/$G$6</f>
        <v>0.96134020618556704</v>
      </c>
      <c r="I5" s="6">
        <f>E5/G5-1</f>
        <v>-0.15549597855227881</v>
      </c>
    </row>
    <row r="6" spans="2:9" x14ac:dyDescent="0.3">
      <c r="B6" s="111" t="s">
        <v>10</v>
      </c>
      <c r="C6" s="113" t="s">
        <v>5</v>
      </c>
      <c r="D6" s="114"/>
      <c r="E6" s="117">
        <f>SUM(E4:E5)</f>
        <v>318</v>
      </c>
      <c r="F6" s="21">
        <f>SUM(F4:F5)</f>
        <v>1</v>
      </c>
      <c r="G6" s="119">
        <f>SUM(G4:G5)</f>
        <v>388</v>
      </c>
      <c r="H6" s="21">
        <f>SUM(H4:H5)</f>
        <v>1</v>
      </c>
      <c r="I6" s="107">
        <f>E6/G6-1</f>
        <v>-0.18041237113402064</v>
      </c>
    </row>
    <row r="7" spans="2:9" x14ac:dyDescent="0.3">
      <c r="B7" s="112"/>
      <c r="C7" s="115"/>
      <c r="D7" s="116"/>
      <c r="E7" s="118"/>
      <c r="F7" s="22">
        <f>+E6/E15</f>
        <v>0.26368159203980102</v>
      </c>
      <c r="G7" s="120"/>
      <c r="H7" s="22">
        <f>+G6/G15</f>
        <v>0.24776500638569604</v>
      </c>
      <c r="I7" s="121"/>
    </row>
    <row r="8" spans="2:9" x14ac:dyDescent="0.3">
      <c r="B8" s="10"/>
      <c r="C8" s="7" t="s">
        <v>12</v>
      </c>
      <c r="D8" s="2" t="s">
        <v>16</v>
      </c>
      <c r="E8" s="87">
        <v>95</v>
      </c>
      <c r="F8" s="18">
        <f>E8/$E$13</f>
        <v>0.10698198198198199</v>
      </c>
      <c r="G8" s="89">
        <v>138</v>
      </c>
      <c r="H8" s="18">
        <f>G8/$G$13</f>
        <v>0.11714770797962648</v>
      </c>
      <c r="I8" s="6">
        <f>E8/G8-1</f>
        <v>-0.31159420289855078</v>
      </c>
    </row>
    <row r="9" spans="2:9" x14ac:dyDescent="0.3">
      <c r="B9" s="10"/>
      <c r="C9" s="7"/>
      <c r="D9" s="3" t="s">
        <v>17</v>
      </c>
      <c r="E9" s="87">
        <v>378</v>
      </c>
      <c r="F9" s="18">
        <f>E9/$E$13</f>
        <v>0.42567567567567566</v>
      </c>
      <c r="G9" s="94">
        <v>556</v>
      </c>
      <c r="H9" s="18">
        <f>G9/$G$13</f>
        <v>0.47198641765704585</v>
      </c>
      <c r="I9" s="6">
        <f>E9/G9-1</f>
        <v>-0.32014388489208634</v>
      </c>
    </row>
    <row r="10" spans="2:9" x14ac:dyDescent="0.3">
      <c r="B10" s="10"/>
      <c r="C10" s="7"/>
      <c r="D10" s="3" t="s">
        <v>18</v>
      </c>
      <c r="E10" s="87">
        <v>1</v>
      </c>
      <c r="F10" s="18">
        <f>E10/$E$13</f>
        <v>1.1261261261261261E-3</v>
      </c>
      <c r="G10" s="95"/>
      <c r="H10" s="18">
        <f>G10/$G$13</f>
        <v>0</v>
      </c>
      <c r="I10" s="6" t="str">
        <f>IF(G10=0," ",E10/G10-1)</f>
        <v xml:space="preserve"> </v>
      </c>
    </row>
    <row r="11" spans="2:9" x14ac:dyDescent="0.3">
      <c r="B11" s="10"/>
      <c r="C11" s="7"/>
      <c r="D11" s="3" t="s">
        <v>19</v>
      </c>
      <c r="E11" s="87">
        <v>368</v>
      </c>
      <c r="F11" s="18">
        <f>E11/$E$13</f>
        <v>0.4144144144144144</v>
      </c>
      <c r="G11" s="95">
        <v>428</v>
      </c>
      <c r="H11" s="18">
        <f>G11/$G$13</f>
        <v>0.36332767402376909</v>
      </c>
      <c r="I11" s="6">
        <f>E11/G11-1</f>
        <v>-0.14018691588785048</v>
      </c>
    </row>
    <row r="12" spans="2:9" x14ac:dyDescent="0.3">
      <c r="B12" s="10"/>
      <c r="C12" s="7"/>
      <c r="D12" s="5" t="s">
        <v>33</v>
      </c>
      <c r="E12" s="87">
        <v>46</v>
      </c>
      <c r="F12" s="18">
        <f>E12/$E$13</f>
        <v>5.18018018018018E-2</v>
      </c>
      <c r="G12" s="95">
        <v>56</v>
      </c>
      <c r="H12" s="18">
        <f>G12/$G$13</f>
        <v>4.7538200339558571E-2</v>
      </c>
      <c r="I12" s="6">
        <f>E12/G12-1</f>
        <v>-0.1785714285714286</v>
      </c>
    </row>
    <row r="13" spans="2:9" x14ac:dyDescent="0.3">
      <c r="B13" s="111" t="s">
        <v>13</v>
      </c>
      <c r="C13" s="113" t="s">
        <v>5</v>
      </c>
      <c r="D13" s="114"/>
      <c r="E13" s="117">
        <f>SUM(E8:E12)</f>
        <v>888</v>
      </c>
      <c r="F13" s="21">
        <f>SUM(F8:F12)</f>
        <v>1</v>
      </c>
      <c r="G13" s="117">
        <f>SUM(G8:G12)</f>
        <v>1178</v>
      </c>
      <c r="H13" s="21">
        <f>SUM(H8:H12)</f>
        <v>1</v>
      </c>
      <c r="I13" s="107">
        <f>E13/G13-1</f>
        <v>-0.24617996604414261</v>
      </c>
    </row>
    <row r="14" spans="2:9" x14ac:dyDescent="0.3">
      <c r="B14" s="128"/>
      <c r="C14" s="129"/>
      <c r="D14" s="130"/>
      <c r="E14" s="131"/>
      <c r="F14" s="31">
        <f>+E13/E15</f>
        <v>0.73631840796019898</v>
      </c>
      <c r="G14" s="131"/>
      <c r="H14" s="31">
        <f>G13/G15</f>
        <v>0.7522349936143039</v>
      </c>
      <c r="I14" s="108"/>
    </row>
    <row r="15" spans="2:9" x14ac:dyDescent="0.3">
      <c r="B15" s="66"/>
      <c r="C15" s="68" t="s">
        <v>5</v>
      </c>
      <c r="D15" s="67"/>
      <c r="E15" s="93">
        <f>+E13+E6</f>
        <v>1206</v>
      </c>
      <c r="F15" s="70">
        <f>F7+F14</f>
        <v>1</v>
      </c>
      <c r="G15" s="96">
        <f>+G13+G6</f>
        <v>1566</v>
      </c>
      <c r="H15" s="70">
        <f>H7+H14</f>
        <v>1</v>
      </c>
      <c r="I15" s="71">
        <f>E15/G15-1</f>
        <v>-0.22988505747126442</v>
      </c>
    </row>
    <row r="16" spans="2:9" x14ac:dyDescent="0.3">
      <c r="B16" s="9" t="s">
        <v>31</v>
      </c>
    </row>
    <row r="18" spans="2:4" ht="39.75" customHeight="1" x14ac:dyDescent="0.3">
      <c r="B18" s="138" t="s">
        <v>47</v>
      </c>
      <c r="C18" s="138"/>
      <c r="D18" s="138"/>
    </row>
    <row r="19" spans="2:4" ht="21.75" customHeight="1" x14ac:dyDescent="0.3">
      <c r="B19" s="25" t="s">
        <v>22</v>
      </c>
      <c r="C19" s="26" t="s">
        <v>23</v>
      </c>
      <c r="D19" s="27" t="s">
        <v>21</v>
      </c>
    </row>
    <row r="20" spans="2:4" x14ac:dyDescent="0.3">
      <c r="B20" s="12">
        <v>2009</v>
      </c>
      <c r="C20" s="12">
        <v>123</v>
      </c>
      <c r="D20" s="19">
        <f t="shared" ref="D20:D35" si="0">C20/$C$36</f>
        <v>0.10199004975124377</v>
      </c>
    </row>
    <row r="21" spans="2:4" x14ac:dyDescent="0.3">
      <c r="B21" s="12">
        <v>2010</v>
      </c>
      <c r="C21" s="12">
        <v>95</v>
      </c>
      <c r="D21" s="19">
        <f t="shared" si="0"/>
        <v>7.8772802653399671E-2</v>
      </c>
    </row>
    <row r="22" spans="2:4" x14ac:dyDescent="0.3">
      <c r="B22" s="12">
        <v>2011</v>
      </c>
      <c r="C22" s="12">
        <v>94</v>
      </c>
      <c r="D22" s="19">
        <f t="shared" si="0"/>
        <v>7.7943615257048099E-2</v>
      </c>
    </row>
    <row r="23" spans="2:4" x14ac:dyDescent="0.3">
      <c r="B23" s="12">
        <v>2015</v>
      </c>
      <c r="C23" s="12">
        <v>91</v>
      </c>
      <c r="D23" s="19">
        <f t="shared" si="0"/>
        <v>7.545605306799337E-2</v>
      </c>
    </row>
    <row r="24" spans="2:4" x14ac:dyDescent="0.3">
      <c r="B24" s="12">
        <v>2014</v>
      </c>
      <c r="C24" s="12">
        <v>90</v>
      </c>
      <c r="D24" s="19">
        <f t="shared" si="0"/>
        <v>7.4626865671641784E-2</v>
      </c>
    </row>
    <row r="25" spans="2:4" x14ac:dyDescent="0.3">
      <c r="B25" s="12">
        <v>2008</v>
      </c>
      <c r="C25" s="12">
        <v>90</v>
      </c>
      <c r="D25" s="19">
        <f t="shared" si="0"/>
        <v>7.4626865671641784E-2</v>
      </c>
    </row>
    <row r="26" spans="2:4" x14ac:dyDescent="0.3">
      <c r="B26" s="12">
        <v>2013</v>
      </c>
      <c r="C26" s="12">
        <v>90</v>
      </c>
      <c r="D26" s="19">
        <f t="shared" si="0"/>
        <v>7.4626865671641784E-2</v>
      </c>
    </row>
    <row r="27" spans="2:4" x14ac:dyDescent="0.3">
      <c r="B27" s="12">
        <v>2012</v>
      </c>
      <c r="C27" s="12">
        <v>79</v>
      </c>
      <c r="D27" s="19">
        <f t="shared" si="0"/>
        <v>6.5505804311774454E-2</v>
      </c>
    </row>
    <row r="28" spans="2:4" x14ac:dyDescent="0.3">
      <c r="B28" s="12">
        <v>2016</v>
      </c>
      <c r="C28" s="12">
        <v>71</v>
      </c>
      <c r="D28" s="19">
        <f t="shared" si="0"/>
        <v>5.887230514096186E-2</v>
      </c>
    </row>
    <row r="29" spans="2:4" x14ac:dyDescent="0.3">
      <c r="B29" s="12">
        <v>2007</v>
      </c>
      <c r="C29" s="12">
        <v>61</v>
      </c>
      <c r="D29" s="19">
        <f t="shared" si="0"/>
        <v>5.0580431177446102E-2</v>
      </c>
    </row>
    <row r="30" spans="2:4" x14ac:dyDescent="0.3">
      <c r="B30" s="12">
        <v>2017</v>
      </c>
      <c r="C30" s="12">
        <v>57</v>
      </c>
      <c r="D30" s="19">
        <f t="shared" si="0"/>
        <v>4.7263681592039801E-2</v>
      </c>
    </row>
    <row r="31" spans="2:4" x14ac:dyDescent="0.3">
      <c r="B31" s="12">
        <v>2019</v>
      </c>
      <c r="C31" s="12">
        <v>52</v>
      </c>
      <c r="D31" s="19">
        <f t="shared" si="0"/>
        <v>4.3117744610281922E-2</v>
      </c>
    </row>
    <row r="32" spans="2:4" x14ac:dyDescent="0.3">
      <c r="B32" s="12">
        <v>2018</v>
      </c>
      <c r="C32" s="12">
        <v>47</v>
      </c>
      <c r="D32" s="19">
        <f t="shared" si="0"/>
        <v>3.8971807628524049E-2</v>
      </c>
    </row>
    <row r="33" spans="2:5" x14ac:dyDescent="0.3">
      <c r="B33" s="12">
        <v>2006</v>
      </c>
      <c r="C33" s="12">
        <v>40</v>
      </c>
      <c r="D33" s="19">
        <f t="shared" si="0"/>
        <v>3.316749585406302E-2</v>
      </c>
    </row>
    <row r="34" spans="2:5" x14ac:dyDescent="0.3">
      <c r="B34" s="12">
        <v>2005</v>
      </c>
      <c r="C34" s="12">
        <v>22</v>
      </c>
      <c r="D34" s="19">
        <f t="shared" si="0"/>
        <v>1.824212271973466E-2</v>
      </c>
    </row>
    <row r="35" spans="2:5" x14ac:dyDescent="0.3">
      <c r="B35" s="23" t="s">
        <v>34</v>
      </c>
      <c r="C35" s="23">
        <f>C36-SUM(C20:C34)</f>
        <v>104</v>
      </c>
      <c r="D35" s="24">
        <f t="shared" si="0"/>
        <v>8.6235489220563843E-2</v>
      </c>
    </row>
    <row r="36" spans="2:5" x14ac:dyDescent="0.3">
      <c r="B36" s="28" t="s">
        <v>24</v>
      </c>
      <c r="C36" s="29">
        <f>E15</f>
        <v>1206</v>
      </c>
      <c r="D36" s="30">
        <f>SUM(D20:D35)</f>
        <v>1</v>
      </c>
      <c r="E36" s="14"/>
    </row>
    <row r="37" spans="2:5" x14ac:dyDescent="0.3">
      <c r="B37" s="136" t="s">
        <v>31</v>
      </c>
      <c r="C37" s="136"/>
      <c r="D37" s="136"/>
    </row>
    <row r="38" spans="2:5" x14ac:dyDescent="0.3">
      <c r="B38" s="137"/>
      <c r="C38" s="137"/>
      <c r="D38" s="137"/>
    </row>
  </sheetData>
  <mergeCells count="19">
    <mergeCell ref="B1:I1"/>
    <mergeCell ref="B2:C3"/>
    <mergeCell ref="D2:D3"/>
    <mergeCell ref="E2:F2"/>
    <mergeCell ref="G2:H2"/>
    <mergeCell ref="I2:I3"/>
    <mergeCell ref="G13:G14"/>
    <mergeCell ref="I13:I14"/>
    <mergeCell ref="D4:D5"/>
    <mergeCell ref="B6:B7"/>
    <mergeCell ref="C6:D7"/>
    <mergeCell ref="E6:E7"/>
    <mergeCell ref="G6:G7"/>
    <mergeCell ref="I6:I7"/>
    <mergeCell ref="B37:D38"/>
    <mergeCell ref="B18:D18"/>
    <mergeCell ref="B13:B14"/>
    <mergeCell ref="C13:D14"/>
    <mergeCell ref="E13:E14"/>
  </mergeCells>
  <conditionalFormatting sqref="I4:I6 I8:I13 D20:D35">
    <cfRule type="cellIs" dxfId="1" priority="13" stopIfTrue="1" operator="lessThan">
      <formula>0</formula>
    </cfRule>
  </conditionalFormatting>
  <conditionalFormatting sqref="I15">
    <cfRule type="cellIs" dxfId="0" priority="12" stopIfTrue="1" operator="lessThan">
      <formula>0</formula>
    </cfRule>
  </conditionalFormatting>
  <pageMargins left="0.7" right="0.7" top="0.75" bottom="0.75" header="0.3" footer="0.3"/>
  <pageSetup paperSize="9" scale="96" orientation="portrait" r:id="rId1"/>
  <ignoredErrors>
    <ignoredError sqref="F15:H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Nowe_Autobusy</vt:lpstr>
      <vt:lpstr>Nowe autobusy - segmenty</vt:lpstr>
      <vt:lpstr>Używane_Autobusy</vt:lpstr>
      <vt:lpstr>Używane autobusy - segmenty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Ewa Szeląg</cp:lastModifiedBy>
  <cp:lastPrinted>2016-07-29T11:01:19Z</cp:lastPrinted>
  <dcterms:created xsi:type="dcterms:W3CDTF">2012-03-22T10:49:24Z</dcterms:created>
  <dcterms:modified xsi:type="dcterms:W3CDTF">2025-05-20T05:11:22Z</dcterms:modified>
</cp:coreProperties>
</file>